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tabRatio="887" activeTab="0"/>
  </bookViews>
  <sheets>
    <sheet name="סך התשלומים ששולמו בגין כל סוג " sheetId="1" r:id="rId1"/>
    <sheet name="פרוט עמלות והוצאות" sheetId="2" r:id="rId2"/>
    <sheet name="פרוט עמלות ניהול חיצוני" sheetId="3" r:id="rId3"/>
  </sheets>
  <definedNames>
    <definedName name="_xlfn.IFERROR" hidden="1">#NAME?</definedName>
    <definedName name="_xlnm.Print_Area" localSheetId="0">'סך התשלומים ששולמו בגין כל סוג '!$A$1:$E$35</definedName>
    <definedName name="_xlnm.Print_Area" localSheetId="2">'פרוט עמלות ניהול חיצוני'!$C$2:$D$2</definedName>
  </definedNames>
  <calcPr fullCalcOnLoad="1"/>
</workbook>
</file>

<file path=xl/sharedStrings.xml><?xml version="1.0" encoding="utf-8"?>
<sst xmlns="http://schemas.openxmlformats.org/spreadsheetml/2006/main" count="169" uniqueCount="146">
  <si>
    <t>תאור</t>
  </si>
  <si>
    <t>אלפי ש''ח</t>
  </si>
  <si>
    <t>1. סה"כ עמלות קניה ומכירה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</si>
  <si>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</si>
  <si>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</si>
  <si>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</si>
  <si>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</si>
  <si>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4. סה"כ עמלות ניהול חיצוני</t>
  </si>
  <si>
    <t>ב. סך תשלומים הנובעים מהשקעה בקרנות השקעה בחו"ל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</si>
  <si>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</si>
  <si>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</si>
  <si>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</si>
  <si>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</si>
  <si>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</si>
  <si>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7. שיעור הוצאות ישירות</t>
  </si>
  <si>
    <t>ברוקרז-עמלות קניה ומכירה בגין עסקאות בני"ע סחירים</t>
  </si>
  <si>
    <t>צדדים קשורים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</si>
  <si>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</si>
  <si>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</si>
  <si>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</si>
  <si>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</si>
  <si>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</si>
  <si>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</si>
  <si>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</si>
  <si>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</si>
  <si>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</si>
  <si>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</si>
  <si>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</si>
  <si>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</si>
  <si>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</si>
  <si>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</si>
  <si>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</si>
  <si>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</si>
  <si>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</si>
  <si>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</si>
  <si>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</si>
  <si>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</si>
  <si>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</si>
  <si>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</si>
  <si>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</si>
  <si>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</si>
  <si>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</si>
  <si>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</si>
  <si>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</si>
  <si>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</si>
  <si>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</si>
  <si>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</si>
  <si>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</si>
  <si>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</si>
  <si>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סה"כ קרן נאמנות ישראלים</t>
  </si>
  <si>
    <t>קרן חוץ</t>
  </si>
  <si>
    <t>סה"כ קרנות נאמנות חוץ</t>
  </si>
  <si>
    <t>סך תשלומים בגין השקעה בקרנות נאמנות</t>
  </si>
  <si>
    <t>סך הכול עמלות ניהול חיצוני</t>
  </si>
  <si>
    <t>א. סך עמלות קניה ומכירה לצדדים קשורים</t>
  </si>
  <si>
    <t>ב. סך עמלות קניה ומכירה לצדדים שאינם קשורים</t>
  </si>
  <si>
    <t>3. סה"כ מהשקעות לא סחירות</t>
  </si>
  <si>
    <t>ג. סך הוצאות הנובעות מהשקעה בזכויות מקרקעין</t>
  </si>
  <si>
    <t>א. סך תשלומים הנובעים מהשקעה בקרנות השקעה בישראל</t>
  </si>
  <si>
    <t>ג. סך תשלומים למנהלי תיקים ישראלים בגין השקעות בחו"ל</t>
  </si>
  <si>
    <t>ד. סך תשלומים למנהלי תיקים זרים</t>
  </si>
  <si>
    <t>6. סה"כ הכול הוצאות ישירות</t>
  </si>
  <si>
    <t xml:space="preserve"> סך הכל יתרת נכסים ממוצעת</t>
  </si>
  <si>
    <t>סך הכל יתרת נכסים ממוצעת</t>
  </si>
  <si>
    <t>א. סך הוצאות הנובעות מהשקעה בניירות ערך לא סחירים שאינם לצורך מימון פרויקטים לתשתיות</t>
  </si>
  <si>
    <t>גורם א</t>
  </si>
  <si>
    <t>מיטב ד"ש</t>
  </si>
  <si>
    <t>בנק לאומי</t>
  </si>
  <si>
    <t>ה. סך תשלומים בגין השקעה בקרנות סל ישראליות</t>
  </si>
  <si>
    <t>ו. סך תשלומים בגין השקעה בקרנות סל זרות</t>
  </si>
  <si>
    <t>קרנות סל ישראלים</t>
  </si>
  <si>
    <t>סה"כ קרנות סל ישראלים</t>
  </si>
  <si>
    <t>תשלום בגין השקעה בקרנות סל</t>
  </si>
  <si>
    <t>קרנות סל זרה</t>
  </si>
  <si>
    <t>סה"כ קרנות סל זרות</t>
  </si>
  <si>
    <t>סך תשלומים בגין השקעה בקרנות סל</t>
  </si>
  <si>
    <t>קסם תעודות סל ומוצרי מדדי</t>
  </si>
  <si>
    <t>הראל ניהול קרנות נאמנות ב</t>
  </si>
  <si>
    <t>מגדל קרנות נאמנות בע"מ</t>
  </si>
  <si>
    <t xml:space="preserve">יתרת נכסים לסוף שנה קודמת </t>
  </si>
  <si>
    <t>בנק הפועלים</t>
  </si>
  <si>
    <t>KOTAK FUNDS - INDIA MIDCA</t>
  </si>
  <si>
    <t>NINETY ONE GLOBAL STRATEG</t>
  </si>
  <si>
    <t>PRINCIPAL GLOBAL INVESTOR</t>
  </si>
  <si>
    <t>LYXOR STOXX EUROPE 600 BA</t>
  </si>
  <si>
    <t>TECHNOLOGY SELECT SECTOR</t>
  </si>
  <si>
    <t>HEALTH CARE SELECT SECTOR</t>
  </si>
  <si>
    <t>FINANCIAL SELECT SECTOR S</t>
  </si>
  <si>
    <t>MATERIALS SELECT SECTOR S</t>
  </si>
  <si>
    <t>ISHARES MSCI SOUTH KOREA</t>
  </si>
  <si>
    <t>ISHARES MSCI PACIFIC EX J</t>
  </si>
  <si>
    <t>UTILITIES SELECT SECTOR S</t>
  </si>
  <si>
    <t>SPDR S&amp;P BIOTECH ETF</t>
  </si>
  <si>
    <t>INDUSTRIAL SELECT SECTOR</t>
  </si>
  <si>
    <t>WISDOMTREE INDIA EARNINGS</t>
  </si>
  <si>
    <t>VANGUARD FTSE ALL-WORLD E</t>
  </si>
  <si>
    <t>ISHARES USD HIGH YIELD CO</t>
  </si>
  <si>
    <t>INVESCO S&amp;P 500 EQUAL WEI</t>
  </si>
  <si>
    <t>INVESCO AEROSPACE &amp; DEFEN</t>
  </si>
  <si>
    <t>INVESCO KBW BANK ETF</t>
  </si>
  <si>
    <t>COMMUNICATION SERVICES SE</t>
  </si>
  <si>
    <t>KRANESHARES CSI CHINA INT</t>
  </si>
  <si>
    <t>HORIZON S&amp;P/TSX 60 INDEX</t>
  </si>
  <si>
    <t>VANGUARD FTSE 250 UCITS E</t>
  </si>
  <si>
    <t>ISHARES STOXX EUROPE 600</t>
  </si>
  <si>
    <t>FIRST TRUST NASDAQ CLEAN</t>
  </si>
  <si>
    <t>ISHARES HANG SENG TECH ET</t>
  </si>
  <si>
    <t>INVESCO DYNAMIC SEMICONDU</t>
  </si>
  <si>
    <t>ISHARES PLC - ISHARES COR</t>
  </si>
  <si>
    <t>GLOBAL X US INFRASTRUCTUR</t>
  </si>
  <si>
    <t>WISDOMTREE EMERGING MARKE</t>
  </si>
  <si>
    <t>ISHARES BIOTECHNOLOGY ETF</t>
  </si>
  <si>
    <t>ISHARES MSCI BRAZIL ETF</t>
  </si>
  <si>
    <t>VANGUARD REAL ESTATE ETF</t>
  </si>
  <si>
    <t>VANGUARD FTSE EMERGING MA</t>
  </si>
  <si>
    <t>ISHARES CHINA LARGE-CAP E</t>
  </si>
  <si>
    <t>ISHARES U.S. MEDICAL DEVI</t>
  </si>
  <si>
    <t>ISHARES U.S. HEALTHCARE P</t>
  </si>
  <si>
    <t>AMUNDI INDEX MSCI WORLD U</t>
  </si>
  <si>
    <t>AMUNDI MSCI EUROPE QUALIT</t>
  </si>
  <si>
    <t>SPDR MSCI EUROPE CONSUMER</t>
  </si>
  <si>
    <t>PACER FUNDS TRUST-PACER B</t>
  </si>
  <si>
    <t>SCHWAB US DIVIDEND EQUITY</t>
  </si>
  <si>
    <t>ISHARES U.S. BROKER-DEALE</t>
  </si>
  <si>
    <t>ISHARES MSCI CHINA ETF</t>
  </si>
  <si>
    <t>LYXOR STOXX EUROPE 600 FO</t>
  </si>
  <si>
    <t>LYXOR STOXX EUROPE 600 HE</t>
  </si>
  <si>
    <t>CONSUMER DISCRETIONARY SE</t>
  </si>
  <si>
    <t>XTRACKERS NIKKEI 225 UCIT</t>
  </si>
  <si>
    <t>הראל קרנות נאמנות בע"מ</t>
  </si>
  <si>
    <t>ISHARES USD SHORT DURATIO</t>
  </si>
  <si>
    <t>INVESCO US HIGH YIELD FAL</t>
  </si>
  <si>
    <t>IBI Brokerage</t>
  </si>
  <si>
    <t>Camalia Directs Clients</t>
  </si>
  <si>
    <t>בנק מזרחי</t>
  </si>
  <si>
    <t>VANECK VECTORS SEMICONDUC</t>
  </si>
  <si>
    <t>REAL ESTATE SELECT SECTOR</t>
  </si>
  <si>
    <t>ב. שיעור סך הוצאות ישירות מתוך יתרת נכסים ממוצעת (באחוזים)</t>
  </si>
  <si>
    <t>א. שיעור סך ההוצאות הישירות, שההוצאה בגינן מוגבלת לשיעור של 0.5% לפי התקנות (באחוזים) (סיכום סעיפים 3א, 4, 5ב חלקי סך נכסים לסוף שנה קודמת)</t>
  </si>
  <si>
    <t xml:space="preserve">אישית לפיצויים לעובדי האוניברסיטה העברית  סך התשלומים ששולמו בגין כל סוג של הוצאה ישירה לשנה המסתיימת ביום: 31.12.2023   נספח 1 </t>
  </si>
  <si>
    <t xml:space="preserve">אישית לפיצויים לעובדי האוניברסיטה העברית סך התשלומים ששולמו בגין כל סוג של הוצאה ישירה ללשנה המסתיימת ביום: 31.12.2023  נספח 2 </t>
  </si>
  <si>
    <t xml:space="preserve">אישית לפיצויים לעובדי האוניברסיטה העברית סך התשלומים ששולמו בגין כל סוג של הוצאה ישירה לשנה המסתיימת ביום: 31.12.2023 נספח 3 </t>
  </si>
  <si>
    <t>Smithbarney</t>
  </si>
  <si>
    <t>AMUNDI CAC 40 UCITS ETF</t>
  </si>
  <si>
    <t>ISHARES MSCI ALL COUNTRY</t>
  </si>
  <si>
    <t>SPDR BLOOMBERG SASB US CO</t>
  </si>
</sst>
</file>

<file path=xl/styles.xml><?xml version="1.0" encoding="utf-8"?>
<styleSheet xmlns="http://schemas.openxmlformats.org/spreadsheetml/2006/main">
  <numFmts count="3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0.000"/>
    <numFmt numFmtId="185" formatCode="#,##0.000"/>
    <numFmt numFmtId="186" formatCode="#,##0.0000"/>
    <numFmt numFmtId="187" formatCode="0.0"/>
    <numFmt numFmtId="188" formatCode="0.000%"/>
    <numFmt numFmtId="189" formatCode="_ * #,##0.000_ ;_ * \-#,##0.000_ ;_ * &quot;-&quot;???_ ;_ @_ "/>
    <numFmt numFmtId="190" formatCode="[$-40D]dddd\ dd\ mmmm\ yyyy"/>
    <numFmt numFmtId="191" formatCode="0.00000"/>
    <numFmt numFmtId="192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169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6" fillId="0" borderId="0" xfId="0" applyFont="1" applyAlignment="1">
      <alignment readingOrder="2"/>
    </xf>
    <xf numFmtId="0" fontId="36" fillId="0" borderId="0" xfId="0" applyFont="1" applyAlignment="1">
      <alignment/>
    </xf>
    <xf numFmtId="0" fontId="0" fillId="0" borderId="0" xfId="0" applyFill="1" applyAlignment="1">
      <alignment horizontal="right"/>
    </xf>
    <xf numFmtId="0" fontId="36" fillId="0" borderId="0" xfId="0" applyFont="1" applyAlignment="1">
      <alignment horizontal="right" readingOrder="2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180" fontId="0" fillId="0" borderId="0" xfId="33" applyNumberFormat="1" applyFont="1" applyAlignment="1">
      <alignment/>
    </xf>
    <xf numFmtId="180" fontId="36" fillId="0" borderId="0" xfId="33" applyNumberFormat="1" applyFont="1" applyAlignment="1">
      <alignment/>
    </xf>
    <xf numFmtId="180" fontId="36" fillId="0" borderId="0" xfId="33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 readingOrder="2"/>
    </xf>
    <xf numFmtId="0" fontId="36" fillId="0" borderId="0" xfId="0" applyFont="1" applyAlignment="1">
      <alignment horizontal="right" readingOrder="2"/>
    </xf>
    <xf numFmtId="0" fontId="0" fillId="0" borderId="0" xfId="0" applyFill="1" applyAlignment="1">
      <alignment readingOrder="2"/>
    </xf>
    <xf numFmtId="3" fontId="36" fillId="0" borderId="0" xfId="0" applyNumberFormat="1" applyFont="1" applyFill="1" applyAlignment="1">
      <alignment readingOrder="2"/>
    </xf>
    <xf numFmtId="10" fontId="36" fillId="0" borderId="0" xfId="38" applyNumberFormat="1" applyFont="1" applyFill="1" applyAlignment="1">
      <alignment readingOrder="2"/>
    </xf>
    <xf numFmtId="180" fontId="36" fillId="0" borderId="0" xfId="0" applyNumberFormat="1" applyFont="1" applyAlignment="1">
      <alignment/>
    </xf>
    <xf numFmtId="171" fontId="36" fillId="0" borderId="0" xfId="33" applyFont="1" applyAlignment="1">
      <alignment/>
    </xf>
    <xf numFmtId="171" fontId="0" fillId="0" borderId="0" xfId="33" applyFont="1" applyAlignment="1">
      <alignment/>
    </xf>
    <xf numFmtId="171" fontId="36" fillId="0" borderId="0" xfId="33" applyFont="1" applyFill="1" applyAlignment="1">
      <alignment/>
    </xf>
    <xf numFmtId="171" fontId="36" fillId="0" borderId="0" xfId="33" applyFont="1" applyAlignment="1">
      <alignment readingOrder="2"/>
    </xf>
    <xf numFmtId="171" fontId="36" fillId="0" borderId="0" xfId="33" applyFont="1" applyFill="1" applyAlignment="1">
      <alignment readingOrder="2"/>
    </xf>
    <xf numFmtId="171" fontId="0" fillId="0" borderId="0" xfId="33" applyFont="1" applyFill="1" applyAlignment="1">
      <alignment readingOrder="2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180" fontId="0" fillId="0" borderId="0" xfId="33" applyNumberFormat="1" applyFont="1" applyFill="1" applyAlignment="1">
      <alignment/>
    </xf>
    <xf numFmtId="0" fontId="36" fillId="0" borderId="0" xfId="0" applyFont="1" applyFill="1" applyAlignment="1">
      <alignment horizontal="right" readingOrder="2"/>
    </xf>
    <xf numFmtId="171" fontId="36" fillId="0" borderId="0" xfId="33" applyNumberFormat="1" applyFont="1" applyAlignment="1">
      <alignment/>
    </xf>
    <xf numFmtId="2" fontId="0" fillId="0" borderId="0" xfId="0" applyNumberFormat="1" applyAlignment="1">
      <alignment horizontal="right"/>
    </xf>
    <xf numFmtId="43" fontId="3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6" fillId="0" borderId="0" xfId="0" applyFont="1" applyAlignment="1">
      <alignment horizontal="right" readingOrder="2"/>
    </xf>
    <xf numFmtId="180" fontId="36" fillId="0" borderId="0" xfId="33" applyNumberFormat="1" applyFont="1" applyAlignment="1">
      <alignment horizontal="left" readingOrder="2"/>
    </xf>
    <xf numFmtId="0" fontId="0" fillId="0" borderId="0" xfId="0" applyFont="1" applyAlignment="1">
      <alignment horizontal="right"/>
    </xf>
    <xf numFmtId="171" fontId="42" fillId="0" borderId="0" xfId="33" applyFont="1" applyFill="1" applyAlignment="1">
      <alignment readingOrder="2"/>
    </xf>
    <xf numFmtId="0" fontId="36" fillId="0" borderId="0" xfId="0" applyFont="1" applyAlignment="1">
      <alignment horizontal="right" readingOrder="2"/>
    </xf>
    <xf numFmtId="0" fontId="36" fillId="0" borderId="0" xfId="0" applyFont="1" applyFill="1" applyAlignment="1">
      <alignment readingOrder="2"/>
    </xf>
    <xf numFmtId="0" fontId="43" fillId="0" borderId="0" xfId="0" applyFont="1" applyFill="1" applyAlignment="1">
      <alignment readingOrder="2"/>
    </xf>
    <xf numFmtId="43" fontId="36" fillId="0" borderId="0" xfId="0" applyNumberFormat="1" applyFont="1" applyFill="1" applyAlignment="1">
      <alignment readingOrder="2"/>
    </xf>
    <xf numFmtId="0" fontId="36" fillId="0" borderId="0" xfId="0" applyFont="1" applyAlignment="1">
      <alignment horizontal="right" wrapText="1" readingOrder="2"/>
    </xf>
    <xf numFmtId="0" fontId="36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5" xfId="36"/>
    <cellStyle name="Normal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rightToLeft="1" tabSelected="1" zoomScale="95" zoomScaleNormal="95" zoomScalePageLayoutView="0" workbookViewId="0" topLeftCell="B1">
      <selection activeCell="D4" sqref="D4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3.421875" style="1" customWidth="1"/>
    <col min="4" max="4" width="11.7109375" style="1" bestFit="1" customWidth="1"/>
    <col min="5" max="5" width="43.00390625" style="1" bestFit="1" customWidth="1"/>
    <col min="6" max="16384" width="9.140625" style="1" customWidth="1"/>
  </cols>
  <sheetData>
    <row r="1" spans="2:13" ht="15">
      <c r="B1" s="41" t="s">
        <v>139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5" t="s">
        <v>2</v>
      </c>
      <c r="D3" s="22">
        <f>+D4+D5</f>
        <v>13.89</v>
      </c>
    </row>
    <row r="4" spans="1:5" ht="15">
      <c r="A4" s="2"/>
      <c r="B4" s="2"/>
      <c r="C4" s="5" t="s">
        <v>54</v>
      </c>
      <c r="D4" s="3">
        <v>1.86</v>
      </c>
      <c r="E4" s="2"/>
    </row>
    <row r="5" spans="1:5" ht="15">
      <c r="A5" s="2"/>
      <c r="B5" s="2"/>
      <c r="C5" s="5" t="s">
        <v>55</v>
      </c>
      <c r="D5" s="39">
        <f>13.89-D4</f>
        <v>12.030000000000001</v>
      </c>
      <c r="E5" s="2"/>
    </row>
    <row r="6" spans="1:5" ht="15">
      <c r="A6" s="2"/>
      <c r="B6" s="2"/>
      <c r="C6" s="12"/>
      <c r="D6" s="22"/>
      <c r="E6" s="2"/>
    </row>
    <row r="7" spans="1:4" ht="15">
      <c r="A7" s="2"/>
      <c r="B7" s="2"/>
      <c r="C7" s="27" t="s">
        <v>3</v>
      </c>
      <c r="D7" s="22">
        <f>SUM(D8:D9)</f>
        <v>3.84</v>
      </c>
    </row>
    <row r="8" spans="1:5" ht="15">
      <c r="A8" s="2"/>
      <c r="B8" s="2"/>
      <c r="C8" s="5" t="s">
        <v>4</v>
      </c>
      <c r="D8" s="21">
        <v>0</v>
      </c>
      <c r="E8" s="2"/>
    </row>
    <row r="9" spans="1:5" ht="15">
      <c r="A9" s="2"/>
      <c r="B9" s="2"/>
      <c r="C9" s="5" t="s">
        <v>5</v>
      </c>
      <c r="D9" s="3">
        <v>3.84</v>
      </c>
      <c r="E9" s="2"/>
    </row>
    <row r="10" spans="1:5" ht="15">
      <c r="A10" s="2"/>
      <c r="B10" s="2"/>
      <c r="C10" s="12"/>
      <c r="D10" s="21"/>
      <c r="E10" s="2"/>
    </row>
    <row r="11" spans="1:4" ht="15">
      <c r="A11" s="2"/>
      <c r="B11" s="2"/>
      <c r="C11" s="27" t="s">
        <v>56</v>
      </c>
      <c r="D11" s="22">
        <f>D13+D14+D15</f>
        <v>6.15865</v>
      </c>
    </row>
    <row r="12" spans="1:5" ht="15">
      <c r="A12" s="2"/>
      <c r="B12" s="2"/>
      <c r="C12" s="13"/>
      <c r="D12" s="22"/>
      <c r="E12" s="14"/>
    </row>
    <row r="13" spans="1:5" ht="15">
      <c r="A13" s="2"/>
      <c r="B13" s="2"/>
      <c r="C13" s="27" t="s">
        <v>64</v>
      </c>
      <c r="D13" s="35">
        <v>0</v>
      </c>
      <c r="E13" s="37"/>
    </row>
    <row r="14" spans="1:5" ht="15">
      <c r="A14" s="2"/>
      <c r="B14" s="2"/>
      <c r="C14" s="5" t="s">
        <v>6</v>
      </c>
      <c r="D14" s="35">
        <f>6158.65/1000</f>
        <v>6.15865</v>
      </c>
      <c r="E14" s="38"/>
    </row>
    <row r="15" spans="1:5" ht="15">
      <c r="A15" s="2"/>
      <c r="B15" s="2"/>
      <c r="C15" s="5" t="s">
        <v>57</v>
      </c>
      <c r="D15" s="35">
        <v>0</v>
      </c>
      <c r="E15" s="38"/>
    </row>
    <row r="16" spans="1:5" ht="15">
      <c r="A16" s="2"/>
      <c r="B16" s="2"/>
      <c r="C16" s="12"/>
      <c r="D16" s="22"/>
      <c r="E16" s="38"/>
    </row>
    <row r="17" spans="1:5" ht="15">
      <c r="A17" s="2"/>
      <c r="B17" s="2"/>
      <c r="C17" s="5" t="s">
        <v>7</v>
      </c>
      <c r="D17" s="22">
        <f>SUM(D18:D25)</f>
        <v>156.26785999999998</v>
      </c>
      <c r="E17" s="14"/>
    </row>
    <row r="18" spans="1:4" ht="15">
      <c r="A18" s="2"/>
      <c r="B18" s="2"/>
      <c r="C18" s="5" t="s">
        <v>58</v>
      </c>
      <c r="D18" s="35">
        <v>57.84514</v>
      </c>
    </row>
    <row r="19" spans="1:4" ht="15">
      <c r="A19" s="2"/>
      <c r="B19" s="2"/>
      <c r="C19" s="5" t="s">
        <v>8</v>
      </c>
      <c r="D19" s="35">
        <v>40.20272</v>
      </c>
    </row>
    <row r="20" spans="1:5" ht="15">
      <c r="A20" s="2"/>
      <c r="B20" s="2"/>
      <c r="C20" s="5" t="s">
        <v>59</v>
      </c>
      <c r="D20" s="22">
        <v>0</v>
      </c>
      <c r="E20" s="2"/>
    </row>
    <row r="21" spans="1:5" ht="15">
      <c r="A21" s="2"/>
      <c r="B21" s="2"/>
      <c r="C21" s="5" t="s">
        <v>60</v>
      </c>
      <c r="D21" s="22">
        <v>0</v>
      </c>
      <c r="E21" s="2"/>
    </row>
    <row r="22" spans="1:5" ht="15">
      <c r="A22" s="2"/>
      <c r="B22" s="2"/>
      <c r="C22" s="5" t="s">
        <v>68</v>
      </c>
      <c r="D22" s="37">
        <v>7.66</v>
      </c>
      <c r="E22" s="3"/>
    </row>
    <row r="23" spans="1:5" ht="15">
      <c r="A23" s="2"/>
      <c r="B23" s="2"/>
      <c r="C23" s="5" t="s">
        <v>69</v>
      </c>
      <c r="D23" s="37">
        <f>39.14+0.01</f>
        <v>39.15</v>
      </c>
      <c r="E23" s="3"/>
    </row>
    <row r="24" spans="1:5" ht="15">
      <c r="A24" s="2"/>
      <c r="B24" s="2"/>
      <c r="C24" s="5" t="s">
        <v>9</v>
      </c>
      <c r="D24" s="37">
        <v>2.5</v>
      </c>
      <c r="E24" s="3"/>
    </row>
    <row r="25" spans="1:5" ht="15">
      <c r="A25" s="2"/>
      <c r="B25" s="2"/>
      <c r="C25" s="5" t="s">
        <v>10</v>
      </c>
      <c r="D25" s="37">
        <v>8.91</v>
      </c>
      <c r="E25" s="3"/>
    </row>
    <row r="26" spans="1:5" ht="15">
      <c r="A26" s="2"/>
      <c r="B26" s="2"/>
      <c r="C26" s="12"/>
      <c r="D26" s="22"/>
      <c r="E26" s="2"/>
    </row>
    <row r="27" spans="1:4" ht="15">
      <c r="A27" s="2"/>
      <c r="B27" s="2"/>
      <c r="C27" s="5" t="s">
        <v>11</v>
      </c>
      <c r="D27" s="23"/>
    </row>
    <row r="28" spans="1:5" ht="15">
      <c r="A28" s="2"/>
      <c r="B28" s="2"/>
      <c r="C28" s="5" t="s">
        <v>12</v>
      </c>
      <c r="D28" s="22">
        <v>0</v>
      </c>
      <c r="E28" s="2"/>
    </row>
    <row r="29" spans="1:5" ht="15">
      <c r="A29" s="2"/>
      <c r="B29" s="2"/>
      <c r="C29" s="5" t="s">
        <v>13</v>
      </c>
      <c r="D29" s="22">
        <v>0</v>
      </c>
      <c r="E29" s="2"/>
    </row>
    <row r="30" spans="1:5" ht="15">
      <c r="A30" s="2"/>
      <c r="B30" s="2"/>
      <c r="C30" s="12"/>
      <c r="D30" s="22"/>
      <c r="E30" s="2"/>
    </row>
    <row r="31" spans="1:5" ht="15">
      <c r="A31" s="2"/>
      <c r="B31" s="2"/>
      <c r="C31" s="5" t="s">
        <v>61</v>
      </c>
      <c r="D31" s="22">
        <f>+D3+D7+D11+D17</f>
        <v>180.15650999999997</v>
      </c>
      <c r="E31" s="2"/>
    </row>
    <row r="32" spans="1:4" ht="15">
      <c r="A32" s="2"/>
      <c r="B32" s="2"/>
      <c r="C32" s="5" t="s">
        <v>14</v>
      </c>
      <c r="D32" s="14"/>
    </row>
    <row r="33" spans="1:5" ht="30">
      <c r="A33" s="2"/>
      <c r="B33" s="2"/>
      <c r="C33" s="40" t="s">
        <v>138</v>
      </c>
      <c r="D33" s="16">
        <f>+(D29+D17+D13)/D36</f>
        <v>0.002295937293153081</v>
      </c>
      <c r="E33" s="2"/>
    </row>
    <row r="34" spans="1:5" ht="15">
      <c r="A34" s="2"/>
      <c r="B34" s="2"/>
      <c r="C34" s="36" t="s">
        <v>137</v>
      </c>
      <c r="D34" s="16">
        <f>+D31/D35</f>
        <v>0.0025923647035606145</v>
      </c>
      <c r="E34" s="2"/>
    </row>
    <row r="35" spans="1:5" ht="15">
      <c r="A35" s="2"/>
      <c r="B35" s="2"/>
      <c r="C35" s="12" t="s">
        <v>63</v>
      </c>
      <c r="D35" s="15">
        <f>(D36+(70927322.86/1000))/2</f>
        <v>69495.04819</v>
      </c>
      <c r="E35" s="2"/>
    </row>
    <row r="36" spans="3:4" ht="15">
      <c r="C36" s="32" t="s">
        <v>79</v>
      </c>
      <c r="D36" s="33">
        <f>68062773.52/1000</f>
        <v>68062.77352</v>
      </c>
    </row>
    <row r="38" ht="14.25">
      <c r="D38" s="31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rightToLeft="1" zoomScale="96" zoomScaleNormal="96" zoomScalePageLayoutView="0" workbookViewId="0" topLeftCell="A1">
      <selection activeCell="D43" sqref="D43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4" max="4" width="11.7109375" style="0" bestFit="1" customWidth="1"/>
    <col min="5" max="5" width="11.8515625" style="0" bestFit="1" customWidth="1"/>
    <col min="7" max="7" width="19.7109375" style="0" bestFit="1" customWidth="1"/>
  </cols>
  <sheetData>
    <row r="1" spans="2:9" s="1" customFormat="1" ht="15">
      <c r="B1" s="41" t="s">
        <v>140</v>
      </c>
      <c r="C1" s="42"/>
      <c r="D1" s="42"/>
      <c r="E1" s="42"/>
      <c r="F1" s="42"/>
      <c r="G1" s="42"/>
      <c r="H1" s="42"/>
      <c r="I1" s="42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15</v>
      </c>
    </row>
    <row r="4" spans="1:3" ht="15">
      <c r="A4" s="3"/>
      <c r="B4" s="3"/>
      <c r="C4" s="6" t="s">
        <v>16</v>
      </c>
    </row>
    <row r="5" spans="1:4" ht="15">
      <c r="A5" s="3"/>
      <c r="B5" s="3"/>
      <c r="C5" s="34" t="s">
        <v>66</v>
      </c>
      <c r="D5">
        <v>1.86</v>
      </c>
    </row>
    <row r="6" spans="3:7" ht="15">
      <c r="C6" s="6" t="s">
        <v>17</v>
      </c>
      <c r="D6" s="18">
        <f>D5</f>
        <v>1.86</v>
      </c>
      <c r="G6" s="7"/>
    </row>
    <row r="7" spans="3:7" ht="15">
      <c r="C7" s="6" t="s">
        <v>18</v>
      </c>
      <c r="D7" s="19"/>
      <c r="G7" s="7"/>
    </row>
    <row r="8" spans="1:7" ht="15">
      <c r="A8" s="3"/>
      <c r="B8" s="3"/>
      <c r="C8" s="7" t="s">
        <v>80</v>
      </c>
      <c r="D8">
        <v>10.9</v>
      </c>
      <c r="E8" s="3"/>
      <c r="F8" s="24"/>
      <c r="G8" s="7"/>
    </row>
    <row r="9" spans="1:7" ht="15">
      <c r="A9" s="3"/>
      <c r="B9" s="3"/>
      <c r="C9" s="7" t="s">
        <v>132</v>
      </c>
      <c r="D9">
        <v>0.19</v>
      </c>
      <c r="E9" s="3"/>
      <c r="F9" s="24"/>
      <c r="G9" s="7"/>
    </row>
    <row r="10" spans="1:7" ht="15">
      <c r="A10" s="3"/>
      <c r="B10" s="3"/>
      <c r="C10" s="7" t="s">
        <v>142</v>
      </c>
      <c r="D10">
        <v>0.02</v>
      </c>
      <c r="E10" s="3"/>
      <c r="F10" s="24"/>
      <c r="G10" s="7"/>
    </row>
    <row r="11" spans="1:7" ht="15">
      <c r="A11" s="3"/>
      <c r="B11" s="3"/>
      <c r="C11" s="7" t="s">
        <v>67</v>
      </c>
      <c r="D11">
        <v>0.8</v>
      </c>
      <c r="G11" s="7"/>
    </row>
    <row r="12" spans="1:7" ht="15">
      <c r="A12" s="3"/>
      <c r="B12" s="3"/>
      <c r="C12" s="7" t="s">
        <v>133</v>
      </c>
      <c r="D12">
        <v>0.09</v>
      </c>
      <c r="G12" s="7"/>
    </row>
    <row r="13" spans="1:7" ht="15">
      <c r="A13" s="3"/>
      <c r="B13" s="3"/>
      <c r="C13" s="7" t="s">
        <v>134</v>
      </c>
      <c r="D13">
        <v>0.03</v>
      </c>
      <c r="G13" s="7"/>
    </row>
    <row r="14" spans="1:7" ht="15">
      <c r="A14" s="3"/>
      <c r="B14" s="3"/>
      <c r="C14" s="6" t="s">
        <v>19</v>
      </c>
      <c r="D14" s="18">
        <f>SUM(D8:D13)</f>
        <v>12.03</v>
      </c>
      <c r="E14" s="17"/>
      <c r="F14" s="24"/>
      <c r="G14" s="25"/>
    </row>
    <row r="15" spans="1:7" ht="15">
      <c r="A15" s="3"/>
      <c r="B15" s="3"/>
      <c r="C15" s="6" t="s">
        <v>20</v>
      </c>
      <c r="D15" s="18">
        <f>D14+D6</f>
        <v>13.889999999999999</v>
      </c>
      <c r="E15" s="30"/>
      <c r="G15" s="7"/>
    </row>
    <row r="16" spans="1:7" ht="15">
      <c r="A16" s="3"/>
      <c r="B16" s="3"/>
      <c r="C16" s="6" t="s">
        <v>21</v>
      </c>
      <c r="D16" s="8"/>
      <c r="G16" s="7"/>
    </row>
    <row r="17" spans="1:4" ht="15">
      <c r="A17" s="3"/>
      <c r="B17" s="3"/>
      <c r="C17" s="6" t="s">
        <v>16</v>
      </c>
      <c r="D17" s="8"/>
    </row>
    <row r="18" spans="3:4" ht="14.25">
      <c r="C18" s="7" t="s">
        <v>22</v>
      </c>
      <c r="D18" s="8">
        <v>0</v>
      </c>
    </row>
    <row r="19" spans="3:4" ht="14.25">
      <c r="C19" s="7" t="s">
        <v>23</v>
      </c>
      <c r="D19" s="8">
        <v>0</v>
      </c>
    </row>
    <row r="20" spans="3:4" ht="14.25">
      <c r="C20" s="7" t="s">
        <v>24</v>
      </c>
      <c r="D20" s="8">
        <v>0</v>
      </c>
    </row>
    <row r="21" spans="1:5" ht="15">
      <c r="A21" s="3"/>
      <c r="B21" s="3"/>
      <c r="C21" s="6" t="s">
        <v>17</v>
      </c>
      <c r="D21" s="9">
        <v>0</v>
      </c>
      <c r="E21" s="3"/>
    </row>
    <row r="22" spans="1:4" ht="15">
      <c r="A22" s="3"/>
      <c r="B22" s="3"/>
      <c r="C22" s="6" t="s">
        <v>18</v>
      </c>
      <c r="D22" s="8"/>
    </row>
    <row r="23" spans="3:4" ht="14.25">
      <c r="C23" s="4" t="s">
        <v>80</v>
      </c>
      <c r="D23">
        <v>3.84</v>
      </c>
    </row>
    <row r="24" spans="1:5" ht="15">
      <c r="A24" s="3"/>
      <c r="B24" s="3"/>
      <c r="C24" s="6" t="s">
        <v>19</v>
      </c>
      <c r="D24" s="18">
        <f>D23</f>
        <v>3.84</v>
      </c>
      <c r="E24" s="3"/>
    </row>
    <row r="25" spans="1:5" ht="15">
      <c r="A25" s="3"/>
      <c r="B25" s="3"/>
      <c r="C25" s="6" t="s">
        <v>25</v>
      </c>
      <c r="D25" s="18">
        <f>D24</f>
        <v>3.84</v>
      </c>
      <c r="E25" s="3"/>
    </row>
    <row r="26" spans="1:4" ht="15">
      <c r="A26" s="3"/>
      <c r="B26" s="3"/>
      <c r="C26" s="6" t="s">
        <v>26</v>
      </c>
      <c r="D26" s="8"/>
    </row>
    <row r="27" spans="3:4" ht="14.25">
      <c r="C27" s="4" t="s">
        <v>65</v>
      </c>
      <c r="D27" s="26">
        <v>0</v>
      </c>
    </row>
    <row r="28" spans="1:5" ht="15">
      <c r="A28" s="3"/>
      <c r="B28" s="3"/>
      <c r="C28" s="6" t="s">
        <v>27</v>
      </c>
      <c r="D28" s="9">
        <v>0</v>
      </c>
      <c r="E28" s="3"/>
    </row>
    <row r="29" spans="1:4" ht="15">
      <c r="A29" s="3"/>
      <c r="B29" s="3"/>
      <c r="C29" s="6" t="s">
        <v>28</v>
      </c>
      <c r="D29" s="8"/>
    </row>
    <row r="30" spans="3:4" ht="14.25">
      <c r="C30" s="7" t="s">
        <v>29</v>
      </c>
      <c r="D30" s="8">
        <v>0</v>
      </c>
    </row>
    <row r="31" spans="3:4" ht="14.25">
      <c r="C31" s="7" t="s">
        <v>30</v>
      </c>
      <c r="D31" s="8">
        <v>0</v>
      </c>
    </row>
    <row r="32" spans="3:4" ht="14.25">
      <c r="C32" s="7" t="s">
        <v>24</v>
      </c>
      <c r="D32" s="8">
        <v>0</v>
      </c>
    </row>
    <row r="33" spans="1:5" ht="15">
      <c r="A33" s="3"/>
      <c r="B33" s="3"/>
      <c r="C33" s="6" t="s">
        <v>31</v>
      </c>
      <c r="D33" s="9">
        <v>0</v>
      </c>
      <c r="E33" s="3"/>
    </row>
    <row r="34" spans="1:4" ht="15">
      <c r="A34" s="3"/>
      <c r="B34" s="3"/>
      <c r="C34" s="6" t="s">
        <v>32</v>
      </c>
      <c r="D34" s="8"/>
    </row>
    <row r="35" spans="3:4" ht="14.25">
      <c r="C35" s="7" t="s">
        <v>29</v>
      </c>
      <c r="D35" s="8">
        <v>0</v>
      </c>
    </row>
    <row r="36" spans="3:4" ht="14.25">
      <c r="C36" s="7" t="s">
        <v>24</v>
      </c>
      <c r="D36" s="8">
        <v>0</v>
      </c>
    </row>
    <row r="37" spans="1:5" ht="15">
      <c r="A37" s="3"/>
      <c r="B37" s="3"/>
      <c r="C37" s="6" t="s">
        <v>33</v>
      </c>
      <c r="D37" s="9">
        <v>0</v>
      </c>
      <c r="E37" s="3"/>
    </row>
    <row r="38" spans="1:4" ht="15">
      <c r="A38" s="3"/>
      <c r="B38" s="3"/>
      <c r="C38" s="6" t="s">
        <v>34</v>
      </c>
      <c r="D38" s="8"/>
    </row>
    <row r="39" spans="3:4" ht="14.25">
      <c r="C39" s="7" t="s">
        <v>29</v>
      </c>
      <c r="D39" s="8">
        <v>0</v>
      </c>
    </row>
    <row r="40" spans="3:4" ht="14.25">
      <c r="C40" s="7" t="s">
        <v>24</v>
      </c>
      <c r="D40" s="8">
        <v>0</v>
      </c>
    </row>
    <row r="41" spans="1:5" ht="15">
      <c r="A41" s="3"/>
      <c r="B41" s="3"/>
      <c r="C41" s="6" t="s">
        <v>35</v>
      </c>
      <c r="D41" s="9">
        <v>0</v>
      </c>
      <c r="E41" s="3"/>
    </row>
    <row r="42" spans="1:5" ht="15">
      <c r="A42" s="3"/>
      <c r="B42" s="3"/>
      <c r="C42" s="6" t="s">
        <v>36</v>
      </c>
      <c r="D42" s="28">
        <f>D6+D14+D24+D27</f>
        <v>17.729999999999997</v>
      </c>
      <c r="E42" s="3"/>
    </row>
    <row r="43" spans="1:5" ht="15">
      <c r="A43" s="3"/>
      <c r="B43" s="3"/>
      <c r="C43" s="11" t="s">
        <v>62</v>
      </c>
      <c r="D43" s="9">
        <f>'סך התשלומים ששולמו בגין כל סוג '!D35</f>
        <v>69495.04819</v>
      </c>
      <c r="E43" s="3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rightToLeft="1" zoomScale="96" zoomScaleNormal="96" zoomScalePageLayoutView="0" workbookViewId="0" topLeftCell="A58">
      <selection activeCell="D93" sqref="D93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1.7109375" style="0" bestFit="1" customWidth="1"/>
    <col min="5" max="5" width="32.57421875" style="0" bestFit="1" customWidth="1"/>
    <col min="6" max="6" width="46.421875" style="0" bestFit="1" customWidth="1"/>
    <col min="7" max="7" width="10.140625" style="0" bestFit="1" customWidth="1"/>
  </cols>
  <sheetData>
    <row r="1" spans="2:11" s="1" customFormat="1" ht="15">
      <c r="B1" s="41" t="s">
        <v>141</v>
      </c>
      <c r="C1" s="42"/>
      <c r="D1" s="42"/>
      <c r="E1" s="42"/>
      <c r="F1" s="42"/>
      <c r="G1" s="42"/>
      <c r="H1" s="42"/>
      <c r="I1" s="42"/>
      <c r="J1" s="42"/>
      <c r="K1" s="42"/>
    </row>
    <row r="2" spans="3:4" ht="14.25">
      <c r="C2" t="s">
        <v>0</v>
      </c>
      <c r="D2" t="s">
        <v>1</v>
      </c>
    </row>
    <row r="3" spans="1:3" ht="15">
      <c r="A3" s="3"/>
      <c r="B3" s="3"/>
      <c r="C3" s="6" t="s">
        <v>37</v>
      </c>
    </row>
    <row r="4" spans="3:4" ht="14.25">
      <c r="C4" s="7" t="s">
        <v>38</v>
      </c>
      <c r="D4" s="26"/>
    </row>
    <row r="5" spans="3:5" ht="15">
      <c r="C5" s="7" t="s">
        <v>24</v>
      </c>
      <c r="D5" s="35">
        <v>57.84514</v>
      </c>
      <c r="E5" s="35"/>
    </row>
    <row r="6" spans="3:5" ht="15">
      <c r="C6" s="6" t="s">
        <v>39</v>
      </c>
      <c r="D6" s="18">
        <f>D5</f>
        <v>57.84514</v>
      </c>
      <c r="E6" s="35"/>
    </row>
    <row r="7" spans="1:4" ht="15">
      <c r="A7" s="3"/>
      <c r="B7" s="3"/>
      <c r="C7" s="6" t="s">
        <v>40</v>
      </c>
      <c r="D7" s="8"/>
    </row>
    <row r="8" spans="1:4" ht="15">
      <c r="A8" s="3"/>
      <c r="B8" s="3"/>
      <c r="C8" s="7" t="s">
        <v>41</v>
      </c>
      <c r="D8" s="18"/>
    </row>
    <row r="9" spans="3:4" ht="15">
      <c r="C9" s="7" t="s">
        <v>24</v>
      </c>
      <c r="D9" s="35">
        <v>40.20272</v>
      </c>
    </row>
    <row r="10" spans="3:4" ht="15">
      <c r="C10" s="6" t="s">
        <v>42</v>
      </c>
      <c r="D10" s="20">
        <f>D9</f>
        <v>40.20272</v>
      </c>
    </row>
    <row r="11" spans="3:4" ht="15">
      <c r="C11" s="6" t="s">
        <v>43</v>
      </c>
      <c r="D11" s="8"/>
    </row>
    <row r="12" spans="3:4" ht="14.25">
      <c r="C12" s="7" t="s">
        <v>29</v>
      </c>
      <c r="D12" s="8">
        <v>0</v>
      </c>
    </row>
    <row r="13" spans="1:4" ht="15">
      <c r="A13" s="3"/>
      <c r="B13" s="3"/>
      <c r="C13" s="7" t="s">
        <v>30</v>
      </c>
      <c r="D13" s="8">
        <v>0</v>
      </c>
    </row>
    <row r="14" spans="1:4" ht="15">
      <c r="A14" s="3"/>
      <c r="B14" s="3"/>
      <c r="C14" s="7" t="s">
        <v>24</v>
      </c>
      <c r="D14" s="8">
        <v>0</v>
      </c>
    </row>
    <row r="15" spans="3:4" ht="15">
      <c r="C15" s="6" t="s">
        <v>44</v>
      </c>
      <c r="D15" s="9">
        <v>0</v>
      </c>
    </row>
    <row r="16" spans="3:4" ht="15">
      <c r="C16" s="6" t="s">
        <v>45</v>
      </c>
      <c r="D16" s="8"/>
    </row>
    <row r="17" spans="3:4" ht="14.25">
      <c r="C17" s="7" t="s">
        <v>29</v>
      </c>
      <c r="D17" s="8">
        <v>0</v>
      </c>
    </row>
    <row r="18" spans="1:5" ht="15">
      <c r="A18" s="3"/>
      <c r="B18" s="3"/>
      <c r="C18" s="7" t="s">
        <v>30</v>
      </c>
      <c r="D18" s="8">
        <v>0</v>
      </c>
      <c r="E18" s="3"/>
    </row>
    <row r="19" spans="1:4" ht="15">
      <c r="A19" s="3"/>
      <c r="B19" s="3"/>
      <c r="C19" s="7" t="s">
        <v>24</v>
      </c>
      <c r="D19" s="8">
        <v>0</v>
      </c>
    </row>
    <row r="20" spans="1:4" ht="15">
      <c r="A20" s="3"/>
      <c r="B20" s="3"/>
      <c r="C20" s="6" t="s">
        <v>46</v>
      </c>
      <c r="D20" s="9">
        <v>0</v>
      </c>
    </row>
    <row r="21" spans="3:4" ht="15">
      <c r="C21" s="6" t="s">
        <v>47</v>
      </c>
      <c r="D21" s="8"/>
    </row>
    <row r="22" spans="1:5" ht="15">
      <c r="A22" s="3"/>
      <c r="B22" s="3"/>
      <c r="C22" s="6" t="s">
        <v>48</v>
      </c>
      <c r="D22" s="8"/>
      <c r="E22" s="3"/>
    </row>
    <row r="23" spans="1:4" ht="15">
      <c r="A23" s="3"/>
      <c r="B23" s="3"/>
      <c r="C23" s="7" t="s">
        <v>77</v>
      </c>
      <c r="D23">
        <v>2.5</v>
      </c>
    </row>
    <row r="24" spans="1:4" ht="15">
      <c r="A24" s="3"/>
      <c r="B24" s="3"/>
      <c r="C24" s="6" t="s">
        <v>49</v>
      </c>
      <c r="D24" s="18">
        <f>SUM(D23:D23)</f>
        <v>2.5</v>
      </c>
    </row>
    <row r="25" spans="1:4" ht="15">
      <c r="A25" s="3"/>
      <c r="B25" s="3"/>
      <c r="C25" s="6" t="s">
        <v>50</v>
      </c>
      <c r="D25" s="10"/>
    </row>
    <row r="26" spans="1:4" ht="15">
      <c r="A26" s="3"/>
      <c r="B26" s="3"/>
      <c r="C26" s="7" t="s">
        <v>81</v>
      </c>
      <c r="D26">
        <v>3.66</v>
      </c>
    </row>
    <row r="27" spans="1:4" ht="15">
      <c r="A27" s="3"/>
      <c r="B27" s="3"/>
      <c r="C27" s="7" t="s">
        <v>82</v>
      </c>
      <c r="D27">
        <v>2.63</v>
      </c>
    </row>
    <row r="28" spans="1:4" ht="15">
      <c r="A28" s="3"/>
      <c r="B28" s="3"/>
      <c r="C28" s="7" t="s">
        <v>83</v>
      </c>
      <c r="D28">
        <v>2.62</v>
      </c>
    </row>
    <row r="29" spans="1:6" ht="15">
      <c r="A29" s="3"/>
      <c r="B29" s="3"/>
      <c r="C29" s="6" t="s">
        <v>51</v>
      </c>
      <c r="D29" s="20">
        <f>SUM(D26:D28)</f>
        <v>8.91</v>
      </c>
      <c r="F29" s="24"/>
    </row>
    <row r="30" spans="1:6" ht="15">
      <c r="A30" s="3"/>
      <c r="B30" s="3"/>
      <c r="C30" s="6" t="s">
        <v>52</v>
      </c>
      <c r="D30" s="20">
        <f>D29+D24</f>
        <v>11.41</v>
      </c>
      <c r="F30" s="24"/>
    </row>
    <row r="31" spans="1:6" ht="15">
      <c r="A31" s="3"/>
      <c r="B31" s="3"/>
      <c r="C31" s="6" t="s">
        <v>72</v>
      </c>
      <c r="D31" s="26"/>
      <c r="F31" s="24"/>
    </row>
    <row r="32" spans="1:6" ht="15">
      <c r="A32" s="3"/>
      <c r="B32" s="3"/>
      <c r="C32" s="6" t="s">
        <v>70</v>
      </c>
      <c r="D32" s="8"/>
      <c r="F32" s="24"/>
    </row>
    <row r="33" spans="1:6" ht="15">
      <c r="A33" s="3"/>
      <c r="B33" s="3"/>
      <c r="C33" s="7" t="s">
        <v>76</v>
      </c>
      <c r="D33">
        <v>0.37</v>
      </c>
      <c r="F33" s="24"/>
    </row>
    <row r="34" spans="1:6" ht="15">
      <c r="A34" s="3"/>
      <c r="B34" s="3"/>
      <c r="C34" s="7" t="s">
        <v>129</v>
      </c>
      <c r="D34">
        <v>0.17</v>
      </c>
      <c r="E34" s="29"/>
      <c r="F34" s="7"/>
    </row>
    <row r="35" spans="1:6" ht="15">
      <c r="A35" s="3"/>
      <c r="B35" s="3"/>
      <c r="C35" s="7" t="s">
        <v>78</v>
      </c>
      <c r="D35">
        <v>7.12</v>
      </c>
      <c r="E35" s="29"/>
      <c r="F35" s="7"/>
    </row>
    <row r="36" spans="3:6" ht="15">
      <c r="C36" s="6" t="s">
        <v>71</v>
      </c>
      <c r="D36" s="28">
        <f>SUM(D33:D35)</f>
        <v>7.66</v>
      </c>
      <c r="E36" s="24"/>
      <c r="F36" s="7"/>
    </row>
    <row r="37" spans="3:4" ht="15">
      <c r="C37" s="6" t="s">
        <v>73</v>
      </c>
      <c r="D37" s="8"/>
    </row>
    <row r="38" spans="3:4" ht="14.25">
      <c r="C38" s="7" t="s">
        <v>84</v>
      </c>
      <c r="D38">
        <v>0.22</v>
      </c>
    </row>
    <row r="39" spans="3:4" ht="14.25">
      <c r="C39" s="7" t="s">
        <v>85</v>
      </c>
      <c r="D39">
        <v>0.39</v>
      </c>
    </row>
    <row r="40" spans="3:4" ht="14.25">
      <c r="C40" s="7" t="s">
        <v>86</v>
      </c>
      <c r="D40">
        <v>0.42</v>
      </c>
    </row>
    <row r="41" spans="3:4" ht="14.25">
      <c r="C41" s="7" t="s">
        <v>87</v>
      </c>
      <c r="D41">
        <v>0.45</v>
      </c>
    </row>
    <row r="42" spans="3:4" ht="14.25">
      <c r="C42" s="7" t="s">
        <v>88</v>
      </c>
      <c r="D42">
        <v>0.04</v>
      </c>
    </row>
    <row r="43" spans="3:4" ht="14.25">
      <c r="C43" s="7" t="s">
        <v>89</v>
      </c>
      <c r="D43">
        <v>0.31</v>
      </c>
    </row>
    <row r="44" spans="3:4" ht="14.25">
      <c r="C44" s="7" t="s">
        <v>127</v>
      </c>
      <c r="D44">
        <v>0.03</v>
      </c>
    </row>
    <row r="45" spans="3:4" ht="14.25">
      <c r="C45" s="7" t="s">
        <v>90</v>
      </c>
      <c r="D45">
        <v>0.09</v>
      </c>
    </row>
    <row r="46" spans="3:4" ht="14.25">
      <c r="C46" s="7" t="s">
        <v>91</v>
      </c>
      <c r="D46">
        <v>0.08</v>
      </c>
    </row>
    <row r="47" spans="3:4" ht="14.25">
      <c r="C47" s="7" t="s">
        <v>92</v>
      </c>
      <c r="D47">
        <v>0.52</v>
      </c>
    </row>
    <row r="48" spans="3:4" ht="14.25">
      <c r="C48" s="7" t="s">
        <v>93</v>
      </c>
      <c r="D48">
        <v>0.14</v>
      </c>
    </row>
    <row r="49" spans="3:4" ht="14.25">
      <c r="C49" s="7" t="s">
        <v>94</v>
      </c>
      <c r="D49">
        <v>7.73</v>
      </c>
    </row>
    <row r="50" spans="3:4" ht="14.25">
      <c r="C50" s="7" t="s">
        <v>97</v>
      </c>
      <c r="D50">
        <v>0.1</v>
      </c>
    </row>
    <row r="51" spans="3:4" ht="14.25">
      <c r="C51" s="7" t="s">
        <v>104</v>
      </c>
      <c r="D51">
        <v>0.82</v>
      </c>
    </row>
    <row r="52" spans="3:4" ht="14.25">
      <c r="C52" s="7" t="s">
        <v>120</v>
      </c>
      <c r="D52">
        <v>0.46</v>
      </c>
    </row>
    <row r="53" spans="3:4" ht="14.25">
      <c r="C53" s="7" t="s">
        <v>130</v>
      </c>
      <c r="D53">
        <v>1.01</v>
      </c>
    </row>
    <row r="54" spans="3:4" ht="14.25">
      <c r="C54" s="7" t="s">
        <v>143</v>
      </c>
      <c r="D54">
        <v>1.22</v>
      </c>
    </row>
    <row r="55" spans="3:4" ht="14.25">
      <c r="C55" s="7" t="s">
        <v>95</v>
      </c>
      <c r="D55">
        <v>0.89</v>
      </c>
    </row>
    <row r="56" spans="3:4" ht="14.25">
      <c r="C56" s="7" t="s">
        <v>96</v>
      </c>
      <c r="D56">
        <v>5.77</v>
      </c>
    </row>
    <row r="57" spans="3:4" ht="14.25">
      <c r="C57" s="7" t="s">
        <v>135</v>
      </c>
      <c r="D57">
        <v>0.26</v>
      </c>
    </row>
    <row r="58" spans="3:4" ht="14.25">
      <c r="C58" s="7" t="s">
        <v>98</v>
      </c>
      <c r="D58">
        <v>0.89</v>
      </c>
    </row>
    <row r="59" spans="3:4" ht="14.25">
      <c r="C59" s="7" t="s">
        <v>99</v>
      </c>
      <c r="D59">
        <v>0.01</v>
      </c>
    </row>
    <row r="60" spans="3:4" ht="14.25">
      <c r="C60" s="7" t="s">
        <v>100</v>
      </c>
      <c r="D60">
        <v>0.02</v>
      </c>
    </row>
    <row r="61" spans="3:4" ht="14.25">
      <c r="C61" s="7" t="s">
        <v>101</v>
      </c>
      <c r="D61">
        <v>0.05</v>
      </c>
    </row>
    <row r="62" spans="3:4" ht="14.25">
      <c r="C62" s="7" t="s">
        <v>102</v>
      </c>
      <c r="D62">
        <v>0.31</v>
      </c>
    </row>
    <row r="63" spans="3:4" ht="14.25">
      <c r="C63" s="7" t="s">
        <v>103</v>
      </c>
      <c r="D63">
        <v>0.07</v>
      </c>
    </row>
    <row r="64" spans="3:4" ht="14.25">
      <c r="C64" s="7" t="s">
        <v>105</v>
      </c>
      <c r="D64">
        <v>1.22</v>
      </c>
    </row>
    <row r="65" spans="3:4" ht="14.25">
      <c r="C65" s="7" t="s">
        <v>106</v>
      </c>
      <c r="D65">
        <v>0.41</v>
      </c>
    </row>
    <row r="66" spans="3:4" ht="14.25">
      <c r="C66" s="7" t="s">
        <v>107</v>
      </c>
      <c r="D66">
        <v>0.13</v>
      </c>
    </row>
    <row r="67" spans="3:4" ht="14.25">
      <c r="C67" s="7" t="s">
        <v>108</v>
      </c>
      <c r="D67">
        <v>0.72</v>
      </c>
    </row>
    <row r="68" spans="3:4" ht="14.25">
      <c r="C68" s="7" t="s">
        <v>131</v>
      </c>
      <c r="D68">
        <v>1.66</v>
      </c>
    </row>
    <row r="69" spans="3:4" ht="14.25">
      <c r="C69" s="7" t="s">
        <v>109</v>
      </c>
      <c r="D69">
        <v>0.92</v>
      </c>
    </row>
    <row r="70" spans="3:4" ht="14.25">
      <c r="C70" s="7" t="s">
        <v>110</v>
      </c>
      <c r="D70">
        <v>0.66</v>
      </c>
    </row>
    <row r="71" spans="3:4" ht="14.25">
      <c r="C71" s="7" t="s">
        <v>111</v>
      </c>
      <c r="D71">
        <v>0.18</v>
      </c>
    </row>
    <row r="72" spans="3:4" ht="14.25">
      <c r="C72" s="7" t="s">
        <v>112</v>
      </c>
      <c r="D72">
        <v>0.45</v>
      </c>
    </row>
    <row r="73" spans="3:4" ht="14.25">
      <c r="C73" s="7" t="s">
        <v>113</v>
      </c>
      <c r="D73">
        <v>0.12</v>
      </c>
    </row>
    <row r="74" spans="3:4" ht="14.25">
      <c r="C74" s="7" t="s">
        <v>114</v>
      </c>
      <c r="D74">
        <v>0.02</v>
      </c>
    </row>
    <row r="75" spans="3:4" ht="14.25">
      <c r="C75" s="7" t="s">
        <v>115</v>
      </c>
      <c r="D75">
        <v>0.54</v>
      </c>
    </row>
    <row r="76" spans="3:4" ht="14.25">
      <c r="C76" s="7" t="s">
        <v>116</v>
      </c>
      <c r="D76">
        <v>0.82</v>
      </c>
    </row>
    <row r="77" spans="3:4" ht="14.25">
      <c r="C77" s="7" t="s">
        <v>144</v>
      </c>
      <c r="D77">
        <v>0</v>
      </c>
    </row>
    <row r="78" spans="3:4" ht="14.25">
      <c r="C78" s="7" t="s">
        <v>117</v>
      </c>
      <c r="D78">
        <v>0.91</v>
      </c>
    </row>
    <row r="79" spans="3:4" ht="14.25">
      <c r="C79" s="7" t="s">
        <v>128</v>
      </c>
      <c r="D79">
        <v>0.04</v>
      </c>
    </row>
    <row r="80" spans="3:4" ht="14.25">
      <c r="C80" s="7" t="s">
        <v>118</v>
      </c>
      <c r="D80">
        <v>0.72</v>
      </c>
    </row>
    <row r="81" spans="3:4" ht="14.25">
      <c r="C81" s="7" t="s">
        <v>119</v>
      </c>
      <c r="D81">
        <v>1.01</v>
      </c>
    </row>
    <row r="82" spans="3:4" ht="14.25">
      <c r="C82" s="7" t="s">
        <v>121</v>
      </c>
      <c r="D82">
        <v>0.73</v>
      </c>
    </row>
    <row r="83" spans="3:4" ht="14.25">
      <c r="C83" s="7" t="s">
        <v>122</v>
      </c>
      <c r="D83">
        <v>0.11</v>
      </c>
    </row>
    <row r="84" spans="3:4" ht="14.25">
      <c r="C84" s="7" t="s">
        <v>123</v>
      </c>
      <c r="D84">
        <v>0.64</v>
      </c>
    </row>
    <row r="85" spans="3:4" ht="14.25">
      <c r="C85" s="7" t="s">
        <v>124</v>
      </c>
      <c r="D85">
        <v>3.98</v>
      </c>
    </row>
    <row r="86" spans="3:4" ht="14.25">
      <c r="C86" s="7" t="s">
        <v>125</v>
      </c>
      <c r="D86">
        <v>0.02</v>
      </c>
    </row>
    <row r="87" spans="3:4" ht="14.25">
      <c r="C87" s="7" t="s">
        <v>126</v>
      </c>
      <c r="D87">
        <v>0.81</v>
      </c>
    </row>
    <row r="88" spans="3:4" ht="14.25">
      <c r="C88" s="7" t="s">
        <v>145</v>
      </c>
      <c r="D88">
        <v>0</v>
      </c>
    </row>
    <row r="89" spans="3:4" ht="14.25">
      <c r="C89" s="7" t="s">
        <v>136</v>
      </c>
      <c r="D89">
        <v>0.03</v>
      </c>
    </row>
    <row r="90" spans="3:4" ht="15">
      <c r="C90" s="6" t="s">
        <v>74</v>
      </c>
      <c r="D90" s="18">
        <f>SUM(D38:D89)</f>
        <v>39.150000000000006</v>
      </c>
    </row>
    <row r="91" spans="3:4" ht="15">
      <c r="C91" s="6" t="s">
        <v>75</v>
      </c>
      <c r="D91" s="18">
        <f>+D90+D36</f>
        <v>46.81</v>
      </c>
    </row>
    <row r="92" spans="3:4" ht="15">
      <c r="C92" s="6" t="s">
        <v>53</v>
      </c>
      <c r="D92" s="18">
        <f>+D91+D30+D10+D6+D24</f>
        <v>158.76785999999998</v>
      </c>
    </row>
    <row r="93" spans="3:4" ht="15">
      <c r="C93" s="6" t="s">
        <v>62</v>
      </c>
      <c r="D93" s="9">
        <f>'סך התשלומים ששולמו בגין כל סוג '!D35</f>
        <v>69495.04819</v>
      </c>
    </row>
    <row r="94" ht="14.25">
      <c r="D94" s="24"/>
    </row>
    <row r="95" ht="15">
      <c r="D95" s="3"/>
    </row>
    <row r="97" ht="14.25">
      <c r="C97" s="7"/>
    </row>
    <row r="98" ht="14.25">
      <c r="C98" s="7"/>
    </row>
    <row r="99" ht="14.25">
      <c r="C99" s="7"/>
    </row>
    <row r="100" ht="14.25">
      <c r="C100" s="7"/>
    </row>
    <row r="101" ht="14.25">
      <c r="C101" s="7"/>
    </row>
    <row r="102" ht="14.25">
      <c r="C102" s="7"/>
    </row>
    <row r="103" ht="14.25">
      <c r="C103" s="7"/>
    </row>
    <row r="104" ht="14.25">
      <c r="C104" s="7"/>
    </row>
    <row r="105" ht="14.25">
      <c r="C105" s="7"/>
    </row>
    <row r="106" ht="14.25">
      <c r="C106" s="7"/>
    </row>
    <row r="107" ht="14.25">
      <c r="C107" s="7"/>
    </row>
    <row r="108" ht="14.25">
      <c r="C108" s="7"/>
    </row>
    <row r="109" ht="14.25">
      <c r="C109" s="7"/>
    </row>
    <row r="110" ht="14.25">
      <c r="C110" s="7"/>
    </row>
    <row r="111" ht="14.25">
      <c r="C111" s="7"/>
    </row>
    <row r="112" ht="14.25">
      <c r="C112" s="7"/>
    </row>
    <row r="113" ht="14.25">
      <c r="C113" s="7"/>
    </row>
    <row r="114" ht="14.25">
      <c r="C114" s="7"/>
    </row>
    <row r="115" ht="14.25">
      <c r="C115" s="7"/>
    </row>
    <row r="116" ht="14.25">
      <c r="C116" s="7"/>
    </row>
    <row r="117" ht="14.25">
      <c r="C117" s="7"/>
    </row>
    <row r="118" ht="14.25">
      <c r="C118" s="7"/>
    </row>
    <row r="119" ht="14.25">
      <c r="C119" s="7"/>
    </row>
    <row r="120" ht="14.25">
      <c r="C120" s="7"/>
    </row>
  </sheetData>
  <sheetProtection/>
  <mergeCells count="1">
    <mergeCell ref="B1:K1"/>
  </mergeCells>
  <conditionalFormatting sqref="C90:C120">
    <cfRule type="duplicateValues" priority="11" dxfId="2" stopIfTrue="1">
      <formula>AND(COUNTIF($C$90:$C$120,C90)&gt;1,NOT(ISBLANK(C90)))</formula>
    </cfRule>
  </conditionalFormatting>
  <conditionalFormatting sqref="C38:C89">
    <cfRule type="duplicateValues" priority="19" dxfId="2" stopIfTrue="1">
      <formula>AND(COUNTIF($C$38:$C$89,C38)&gt;1,NOT(ISBLANK(C38)))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Levi Efrat</cp:lastModifiedBy>
  <cp:lastPrinted>2019-05-26T15:00:01Z</cp:lastPrinted>
  <dcterms:created xsi:type="dcterms:W3CDTF">2017-08-03T06:46:24Z</dcterms:created>
  <dcterms:modified xsi:type="dcterms:W3CDTF">2024-01-17T12:29:18Z</dcterms:modified>
  <cp:category/>
  <cp:version/>
  <cp:contentType/>
  <cp:contentStatus/>
</cp:coreProperties>
</file>